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50" windowWidth="23040" windowHeight="9165" activeTab="1"/>
  </bookViews>
  <sheets>
    <sheet name="Расчет" sheetId="1" r:id="rId1"/>
    <sheet name="Обоснование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<sst xmlns="http://schemas.openxmlformats.org/spreadsheetml/2006/main" count="68" uniqueCount="57">
  <si>
    <t xml:space="preserve">1. Предлагаемый размер платы за содержание </t>
  </si>
  <si>
    <t>жилого помещения</t>
  </si>
  <si>
    <t>№</t>
  </si>
  <si>
    <t>Укрупненные виды работ</t>
  </si>
  <si>
    <t>Расчет стоимости работ, услуг</t>
  </si>
  <si>
    <t>Услуги по управлению МКД</t>
  </si>
  <si>
    <t>Работы, услуги по содержанию общего имущества в МКД</t>
  </si>
  <si>
    <t>̽</t>
  </si>
  <si>
    <t>* - 1,36 руб/кв.м. - расценка УО на выполнение функций по управлению МКД</t>
  </si>
  <si>
    <t>Виды показателей</t>
  </si>
  <si>
    <t>Показаель</t>
  </si>
  <si>
    <t>2. Расчет размера платы за содержание</t>
  </si>
  <si>
    <t>1. Общая стоимость работ, услуг, включенный в Перечень (руб.)</t>
  </si>
  <si>
    <t>№ п/п</t>
  </si>
  <si>
    <t>Наименование работ, услуг</t>
  </si>
  <si>
    <t>Содержание помещений, входящих в состав общего имущества в МКД</t>
  </si>
  <si>
    <t>в Перечень работ, услуг, подлежащих выполнению УО по договору управления</t>
  </si>
  <si>
    <r>
      <t xml:space="preserve">2. Общая площадь </t>
    </r>
    <r>
      <rPr>
        <sz val="14"/>
        <color indexed="8"/>
        <rFont val="Calibri"/>
        <family val="2"/>
      </rPr>
      <t>(м2)</t>
    </r>
  </si>
  <si>
    <t>Обоснование необходимости выполнения</t>
  </si>
  <si>
    <t>Постановление Правительства РФ №290 от 03.04.2013 г.</t>
  </si>
  <si>
    <t>Стоимость работ, услуг в месяц, руб.</t>
  </si>
  <si>
    <t>3. Размер платы за содержание жилого помещения (стр.1/стр.2) (руб/м2 в мес.)</t>
  </si>
  <si>
    <t>Всего в месяц</t>
  </si>
  <si>
    <t xml:space="preserve">о размере платы за содержание жилого помещения </t>
  </si>
  <si>
    <t>Работы по текущему ремонту общего имущества</t>
  </si>
  <si>
    <t xml:space="preserve"> Работы по организации и содержанию мест накопления твердых коммунальных отходов, включая обслуживание и очистку контейнерных площадок</t>
  </si>
  <si>
    <t>План текущего ремонта</t>
  </si>
  <si>
    <t>Работы, выполняемые в целях надлежащего содержания систем ВДГО</t>
  </si>
  <si>
    <t>Предложение собственникам помещений в МКД ул. Чкалова дом №20</t>
  </si>
  <si>
    <t>Стоимость работ, услуг в год, руб.</t>
  </si>
  <si>
    <r>
      <t>1,57</t>
    </r>
    <r>
      <rPr>
        <sz val="14"/>
        <color indexed="8"/>
        <rFont val="Calibri"/>
        <family val="2"/>
      </rPr>
      <t>*руб/кв.м.  х 2524,1</t>
    </r>
  </si>
  <si>
    <t>1,70 руб/кв.м.  х 2524,1</t>
  </si>
  <si>
    <t>19,63 руб/кв.м.  х 2524,1</t>
  </si>
  <si>
    <t>1,57 руб./кв.м. - расценка УО на выполнение функций по управлению МКД</t>
  </si>
  <si>
    <t xml:space="preserve">3. Обоснование видов работ, услуг по содержанию общего имущества, включаемых </t>
  </si>
  <si>
    <t>Стоимость на 1 кв.м. общей площади (руб./мес.)</t>
  </si>
  <si>
    <t xml:space="preserve"> Годовая стоимость (руб./год) </t>
  </si>
  <si>
    <t>Содержание несущих конструкций многоквартирного дома</t>
  </si>
  <si>
    <t>Содержания оборудования и систем инженерно-технического обеспечения, входящих в состав общего имущества в многоквартирном доме</t>
  </si>
  <si>
    <t>2.1</t>
  </si>
  <si>
    <t xml:space="preserve">Работы, выполняемые в целях надлежащего содержания систем вентиляции </t>
  </si>
  <si>
    <t>2.2</t>
  </si>
  <si>
    <t>Работы, выполняемые в целях надлежащего содержания оборудования ИТП, систем водоснабжения (холодного и горячего, отопления, водоотведения)</t>
  </si>
  <si>
    <t>2.3</t>
  </si>
  <si>
    <t>Работы, выполняемые в целях надлежащего содержания электрооборудования</t>
  </si>
  <si>
    <t>2.4</t>
  </si>
  <si>
    <t>Содержание иного общего имущества в многоквартирном доме</t>
  </si>
  <si>
    <t>3.1</t>
  </si>
  <si>
    <t>3.2</t>
  </si>
  <si>
    <t>Работы по содержанию земельного участка и придомовой территории, на котором расположен многоквартирный дом, с элементами озеленения и благоустройства в холодный и теплый период года</t>
  </si>
  <si>
    <t>3.3</t>
  </si>
  <si>
    <t>3.4</t>
  </si>
  <si>
    <t xml:space="preserve">Обеспечение устранения аварий </t>
  </si>
  <si>
    <t>Услуги, связанные с управлением многоквартирным домом</t>
  </si>
  <si>
    <t>п.4 Постановления Правительства РФ №416 от 15.05.2013 г.</t>
  </si>
  <si>
    <t>Текущий ремонт общего имущества многоквартирного дома</t>
  </si>
  <si>
    <t>Итого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</si>
</sst>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00000"/>
    <numFmt numFmtId="181" formatCode="0.0000000"/>
    <numFmt numFmtId="182" formatCode="0.000000"/>
    <numFmt numFmtId="183" formatCode="0.00000"/>
    <numFmt numFmtId="184" formatCode="0.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2" fillId="0" borderId="0">
      <alignment/>
      <protection/>
    </xf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37" fillId="0" borderId="0" xfId="0" applyFont="1" applyAlignment="1">
      <alignment/>
    </xf>
    <xf numFmtId="0" fontId="37" fillId="0" borderId="10" xfId="0" applyFont="1" applyBorder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0" fontId="37" fillId="0" borderId="10" xfId="0" applyFont="1" applyBorder="1" applyAlignment="1">
      <alignment horizontal="left" vertical="center" wrapText="1"/>
    </xf>
    <xf numFmtId="1" fontId="37" fillId="0" borderId="10" xfId="0" applyNumberFormat="1" applyFont="1" applyBorder="1" applyAlignment="1">
      <alignment horizontal="center" vertical="center" wrapText="1"/>
    </xf>
    <xf numFmtId="0" fontId="38" fillId="0" borderId="0" xfId="0" applyFont="1" applyAlignment="1">
      <alignment/>
    </xf>
    <xf numFmtId="0" fontId="38" fillId="0" borderId="0" xfId="0" applyFont="1" applyAlignment="1">
      <alignment/>
    </xf>
    <xf numFmtId="0" fontId="37" fillId="0" borderId="0" xfId="0" applyFont="1" applyAlignment="1">
      <alignment horizontal="left" vertical="center" wrapText="1"/>
    </xf>
    <xf numFmtId="2" fontId="37" fillId="0" borderId="10" xfId="0" applyNumberFormat="1" applyFont="1" applyBorder="1" applyAlignment="1">
      <alignment horizontal="center" vertical="center" wrapText="1"/>
    </xf>
    <xf numFmtId="0" fontId="38" fillId="0" borderId="0" xfId="0" applyFont="1" applyAlignment="1">
      <alignment horizontal="center"/>
    </xf>
    <xf numFmtId="0" fontId="37" fillId="0" borderId="0" xfId="0" applyFont="1" applyAlignment="1">
      <alignment horizontal="left" vertical="center" wrapText="1"/>
    </xf>
    <xf numFmtId="0" fontId="37" fillId="0" borderId="10" xfId="52" applyFont="1" applyBorder="1" applyAlignment="1">
      <alignment horizontal="center" vertical="center" wrapText="1"/>
      <protection/>
    </xf>
    <xf numFmtId="173" fontId="37" fillId="0" borderId="10" xfId="59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9" fontId="28" fillId="0" borderId="10" xfId="0" applyNumberFormat="1" applyFont="1" applyBorder="1" applyAlignment="1">
      <alignment vertical="center"/>
    </xf>
    <xf numFmtId="0" fontId="28" fillId="0" borderId="10" xfId="0" applyFont="1" applyBorder="1" applyAlignment="1">
      <alignment vertical="center" wrapText="1"/>
    </xf>
    <xf numFmtId="2" fontId="28" fillId="0" borderId="10" xfId="0" applyNumberFormat="1" applyFont="1" applyBorder="1" applyAlignment="1">
      <alignment vertical="center"/>
    </xf>
    <xf numFmtId="4" fontId="28" fillId="0" borderId="10" xfId="0" applyNumberFormat="1" applyFont="1" applyBorder="1" applyAlignment="1">
      <alignment vertical="center"/>
    </xf>
    <xf numFmtId="0" fontId="28" fillId="0" borderId="0" xfId="0" applyFont="1" applyAlignment="1">
      <alignment vertical="center"/>
    </xf>
    <xf numFmtId="49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4" fontId="0" fillId="0" borderId="10" xfId="0" applyNumberFormat="1" applyFont="1" applyBorder="1" applyAlignment="1">
      <alignment vertical="center"/>
    </xf>
    <xf numFmtId="2" fontId="0" fillId="0" borderId="10" xfId="0" applyNumberFormat="1" applyFont="1" applyBorder="1" applyAlignment="1">
      <alignment vertical="center"/>
    </xf>
    <xf numFmtId="0" fontId="28" fillId="0" borderId="10" xfId="0" applyFont="1" applyBorder="1" applyAlignment="1">
      <alignment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0.180\&#1086;&#1073;&#1097;&#1072;&#1103;%20&#1087;&#1072;&#1087;&#1082;&#1072;\&#1055;&#1069;&#1054;\&#1042;&#1086;&#1083;&#1086;&#1093;&#1086;&#1074;&#1072;\&#1054;&#1073;&#1088;&#1072;&#1079;&#1077;&#1094;%20&#1087;&#1088;&#1080;&#1083;&#1086;&#1078;&#1077;&#1085;&#1080;&#1103;\&#1084;&#1091;&#1089;-&#1083;&#1080;&#1092;&#1090;-&#1074;&#1076;&#1075;&#1086;+\&#1041;&#1077;&#1083;&#1103;&#1077;&#1074;&#1072;%207%20&#1089;%2001.04.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"/>
      <sheetName val="Обоснование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"/>
  <sheetViews>
    <sheetView zoomScalePageLayoutView="0" workbookViewId="0" topLeftCell="A1">
      <selection activeCell="B14" sqref="B14"/>
    </sheetView>
  </sheetViews>
  <sheetFormatPr defaultColWidth="9.140625" defaultRowHeight="15"/>
  <cols>
    <col min="1" max="1" width="3.421875" style="0" customWidth="1"/>
    <col min="2" max="2" width="25.8515625" style="0" customWidth="1"/>
    <col min="3" max="3" width="32.28125" style="0" customWidth="1"/>
    <col min="4" max="5" width="17.57421875" style="0" customWidth="1"/>
    <col min="6" max="6" width="3.00390625" style="0" customWidth="1"/>
    <col min="7" max="7" width="40.140625" style="0" customWidth="1"/>
    <col min="8" max="8" width="13.140625" style="0" customWidth="1"/>
  </cols>
  <sheetData>
    <row r="1" spans="1:12" s="10" customFormat="1" ht="21">
      <c r="A1" s="13" t="s">
        <v>28</v>
      </c>
      <c r="B1" s="13"/>
      <c r="C1" s="13"/>
      <c r="D1" s="13"/>
      <c r="E1" s="13"/>
      <c r="F1" s="13"/>
      <c r="G1" s="13"/>
      <c r="H1" s="13"/>
      <c r="I1" s="9"/>
      <c r="J1" s="9"/>
      <c r="K1" s="9"/>
      <c r="L1" s="9"/>
    </row>
    <row r="2" spans="1:12" s="10" customFormat="1" ht="21">
      <c r="A2" s="13" t="s">
        <v>23</v>
      </c>
      <c r="B2" s="13"/>
      <c r="C2" s="13"/>
      <c r="D2" s="13"/>
      <c r="E2" s="13"/>
      <c r="F2" s="13"/>
      <c r="G2" s="13"/>
      <c r="H2" s="13"/>
      <c r="I2" s="9"/>
      <c r="J2" s="9"/>
      <c r="K2" s="9"/>
      <c r="L2" s="9"/>
    </row>
    <row r="4" spans="1:7" s="4" customFormat="1" ht="18.75">
      <c r="A4" s="4" t="s">
        <v>0</v>
      </c>
      <c r="G4" s="4" t="s">
        <v>11</v>
      </c>
    </row>
    <row r="5" spans="1:7" s="4" customFormat="1" ht="18.75">
      <c r="A5" s="4" t="s">
        <v>1</v>
      </c>
      <c r="G5" s="4" t="s">
        <v>1</v>
      </c>
    </row>
    <row r="7" spans="1:14" s="1" customFormat="1" ht="57.75" customHeight="1">
      <c r="A7" s="7" t="s">
        <v>2</v>
      </c>
      <c r="B7" s="5" t="s">
        <v>3</v>
      </c>
      <c r="C7" s="5" t="s">
        <v>4</v>
      </c>
      <c r="D7" s="5" t="s">
        <v>20</v>
      </c>
      <c r="E7" s="15" t="s">
        <v>29</v>
      </c>
      <c r="F7" s="6"/>
      <c r="G7" s="5" t="s">
        <v>9</v>
      </c>
      <c r="H7" s="5" t="s">
        <v>10</v>
      </c>
      <c r="I7" s="6"/>
      <c r="J7" s="2"/>
      <c r="K7" s="2"/>
      <c r="L7" s="2"/>
      <c r="M7" s="2"/>
      <c r="N7" s="2"/>
    </row>
    <row r="8" spans="1:15" ht="40.5" customHeight="1">
      <c r="A8" s="5">
        <v>1</v>
      </c>
      <c r="B8" s="7" t="s">
        <v>5</v>
      </c>
      <c r="C8" s="7" t="s">
        <v>30</v>
      </c>
      <c r="D8" s="8">
        <f>1.57*H9</f>
        <v>3962.837</v>
      </c>
      <c r="E8" s="16">
        <f>ROUND(D8*12,5)</f>
        <v>47554.044</v>
      </c>
      <c r="F8" s="6"/>
      <c r="G8" s="7" t="s">
        <v>12</v>
      </c>
      <c r="H8" s="8">
        <f>D11</f>
        <v>57801.89</v>
      </c>
      <c r="I8" s="6"/>
      <c r="J8" s="2"/>
      <c r="K8" s="2"/>
      <c r="L8" s="2"/>
      <c r="M8" s="2"/>
      <c r="N8" s="2"/>
      <c r="O8" s="1"/>
    </row>
    <row r="9" spans="1:15" ht="56.25" customHeight="1">
      <c r="A9" s="5">
        <v>2</v>
      </c>
      <c r="B9" s="7" t="s">
        <v>6</v>
      </c>
      <c r="C9" s="5" t="s">
        <v>32</v>
      </c>
      <c r="D9" s="8">
        <f>19.63*H9</f>
        <v>49548.083</v>
      </c>
      <c r="E9" s="16">
        <f>ROUND(D9*12,5)</f>
        <v>594576.996</v>
      </c>
      <c r="F9" s="6"/>
      <c r="G9" s="7" t="s">
        <v>17</v>
      </c>
      <c r="H9" s="5">
        <v>2524.1</v>
      </c>
      <c r="I9" s="6"/>
      <c r="J9" s="2"/>
      <c r="K9" s="2"/>
      <c r="L9" s="2"/>
      <c r="M9" s="2"/>
      <c r="N9" s="2"/>
      <c r="O9" s="1"/>
    </row>
    <row r="10" spans="1:15" ht="57.75" customHeight="1">
      <c r="A10" s="5">
        <v>3</v>
      </c>
      <c r="B10" s="7" t="s">
        <v>24</v>
      </c>
      <c r="C10" s="5" t="s">
        <v>31</v>
      </c>
      <c r="D10" s="8">
        <f>1.7*H9</f>
        <v>4290.969999999999</v>
      </c>
      <c r="E10" s="16">
        <f>ROUND(D10*12,5)</f>
        <v>51491.64</v>
      </c>
      <c r="F10" s="6"/>
      <c r="G10" s="7" t="s">
        <v>21</v>
      </c>
      <c r="H10" s="12">
        <f>H8/H9</f>
        <v>22.900000000000002</v>
      </c>
      <c r="I10" s="6"/>
      <c r="J10" s="2"/>
      <c r="K10" s="2"/>
      <c r="L10" s="2"/>
      <c r="M10" s="2"/>
      <c r="N10" s="2"/>
      <c r="O10" s="1"/>
    </row>
    <row r="11" spans="1:15" ht="75" customHeight="1">
      <c r="A11" s="5">
        <v>4</v>
      </c>
      <c r="B11" s="7" t="s">
        <v>22</v>
      </c>
      <c r="C11" s="5"/>
      <c r="D11" s="8">
        <f>SUM(D8:D10)</f>
        <v>57801.89</v>
      </c>
      <c r="E11" s="16">
        <f>SUM(E8:E10)</f>
        <v>693622.68</v>
      </c>
      <c r="F11" s="6"/>
      <c r="G11" s="6"/>
      <c r="H11" s="6"/>
      <c r="I11" s="6"/>
      <c r="J11" s="2"/>
      <c r="K11" s="2"/>
      <c r="L11" s="2"/>
      <c r="M11" s="2"/>
      <c r="N11" s="2"/>
      <c r="O11" s="1"/>
    </row>
    <row r="12" spans="1:15" ht="18.75">
      <c r="A12" s="6"/>
      <c r="B12" s="6"/>
      <c r="C12" s="6"/>
      <c r="D12" s="6"/>
      <c r="E12" s="6"/>
      <c r="F12" s="6"/>
      <c r="G12" s="11"/>
      <c r="H12" s="11"/>
      <c r="I12" s="6"/>
      <c r="J12" s="2"/>
      <c r="K12" s="2"/>
      <c r="L12" s="2"/>
      <c r="M12" s="2"/>
      <c r="N12" s="2"/>
      <c r="O12" s="1"/>
    </row>
    <row r="13" spans="1:15" ht="20.25" customHeight="1">
      <c r="A13" s="11" t="s">
        <v>8</v>
      </c>
      <c r="B13" s="14" t="s">
        <v>33</v>
      </c>
      <c r="C13" s="14"/>
      <c r="D13" s="14"/>
      <c r="E13" s="14"/>
      <c r="F13" s="14"/>
      <c r="G13" s="14"/>
      <c r="H13" s="6"/>
      <c r="I13" s="11"/>
      <c r="J13" s="2"/>
      <c r="K13" s="2"/>
      <c r="L13" s="2"/>
      <c r="M13" s="2"/>
      <c r="N13" s="2"/>
      <c r="O13" s="1"/>
    </row>
    <row r="14" spans="1:15" ht="18.75">
      <c r="A14" s="6"/>
      <c r="B14" s="6"/>
      <c r="C14" s="6"/>
      <c r="D14" s="6"/>
      <c r="E14" s="6"/>
      <c r="F14" s="6"/>
      <c r="G14" s="2"/>
      <c r="H14" s="2"/>
      <c r="I14" s="6"/>
      <c r="J14" s="2"/>
      <c r="K14" s="2"/>
      <c r="L14" s="2"/>
      <c r="M14" s="2"/>
      <c r="N14" s="2"/>
      <c r="O14" s="1"/>
    </row>
    <row r="15" spans="1:15" ht="15">
      <c r="A15" s="2"/>
      <c r="B15" s="3" t="s">
        <v>7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1"/>
    </row>
    <row r="16" spans="1:15" ht="1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1"/>
    </row>
    <row r="17" spans="1:15" ht="1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1"/>
    </row>
    <row r="18" spans="1:15" ht="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1"/>
    </row>
    <row r="19" spans="1:15" ht="1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1"/>
    </row>
    <row r="20" spans="1:15" ht="1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1"/>
    </row>
    <row r="21" spans="1:15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1"/>
    </row>
    <row r="22" spans="1:15" ht="1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1"/>
    </row>
    <row r="23" spans="1:15" ht="1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1"/>
    </row>
    <row r="24" spans="1:15" ht="15">
      <c r="A24" s="2"/>
      <c r="B24" s="2"/>
      <c r="C24" s="2"/>
      <c r="D24" s="2"/>
      <c r="E24" s="2"/>
      <c r="F24" s="2"/>
      <c r="G24" s="1"/>
      <c r="H24" s="1"/>
      <c r="I24" s="2"/>
      <c r="J24" s="2"/>
      <c r="K24" s="2"/>
      <c r="L24" s="2"/>
      <c r="M24" s="2"/>
      <c r="N24" s="2"/>
      <c r="O24" s="1"/>
    </row>
    <row r="25" spans="1:15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15">
      <c r="A27" s="1"/>
      <c r="B27" s="1"/>
      <c r="C27" s="1"/>
      <c r="D27" s="1"/>
      <c r="E27" s="1"/>
      <c r="F27" s="1"/>
      <c r="I27" s="1"/>
      <c r="J27" s="1"/>
      <c r="K27" s="1"/>
      <c r="L27" s="1"/>
      <c r="M27" s="1"/>
      <c r="N27" s="1"/>
      <c r="O27" s="1"/>
    </row>
  </sheetData>
  <sheetProtection/>
  <mergeCells count="3">
    <mergeCell ref="A1:H1"/>
    <mergeCell ref="A2:H2"/>
    <mergeCell ref="B13:G13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8"/>
  <sheetViews>
    <sheetView tabSelected="1" zoomScalePageLayoutView="0" workbookViewId="0" topLeftCell="A7">
      <selection activeCell="E16" sqref="E16"/>
    </sheetView>
  </sheetViews>
  <sheetFormatPr defaultColWidth="8.8515625" defaultRowHeight="15"/>
  <cols>
    <col min="1" max="1" width="6.57421875" style="17" customWidth="1"/>
    <col min="2" max="2" width="93.7109375" style="17" customWidth="1"/>
    <col min="3" max="3" width="13.28125" style="17" customWidth="1"/>
    <col min="4" max="4" width="16.28125" style="17" customWidth="1"/>
    <col min="5" max="5" width="53.00390625" style="18" customWidth="1"/>
    <col min="6" max="16384" width="8.8515625" style="17" customWidth="1"/>
  </cols>
  <sheetData>
    <row r="1" ht="15">
      <c r="A1" s="17" t="s">
        <v>34</v>
      </c>
    </row>
    <row r="2" ht="15">
      <c r="A2" s="17" t="s">
        <v>16</v>
      </c>
    </row>
    <row r="4" spans="1:5" s="20" customFormat="1" ht="66" customHeight="1">
      <c r="A4" s="19" t="s">
        <v>13</v>
      </c>
      <c r="B4" s="19" t="s">
        <v>14</v>
      </c>
      <c r="C4" s="19" t="s">
        <v>35</v>
      </c>
      <c r="D4" s="19" t="s">
        <v>36</v>
      </c>
      <c r="E4" s="19" t="s">
        <v>18</v>
      </c>
    </row>
    <row r="5" spans="1:5" s="25" customFormat="1" ht="25.5" customHeight="1">
      <c r="A5" s="21">
        <v>1</v>
      </c>
      <c r="B5" s="22" t="s">
        <v>37</v>
      </c>
      <c r="C5" s="23">
        <v>0.66</v>
      </c>
      <c r="D5" s="24">
        <f>C5*Расчет!$H$9*12</f>
        <v>19990.872</v>
      </c>
      <c r="E5" s="22" t="s">
        <v>19</v>
      </c>
    </row>
    <row r="6" spans="1:5" s="25" customFormat="1" ht="30">
      <c r="A6" s="21">
        <v>2</v>
      </c>
      <c r="B6" s="22" t="s">
        <v>38</v>
      </c>
      <c r="C6" s="23">
        <f>SUM(C7:C10)</f>
        <v>7.82</v>
      </c>
      <c r="D6" s="23">
        <f>SUM(D7:D10)</f>
        <v>236861.54399999994</v>
      </c>
      <c r="E6" s="22" t="s">
        <v>19</v>
      </c>
    </row>
    <row r="7" spans="1:5" ht="19.5" customHeight="1">
      <c r="A7" s="26" t="s">
        <v>39</v>
      </c>
      <c r="B7" s="27" t="s">
        <v>40</v>
      </c>
      <c r="C7" s="28">
        <v>0.23</v>
      </c>
      <c r="D7" s="29">
        <f>C7*Расчет!$H$9*12</f>
        <v>6966.516</v>
      </c>
      <c r="E7" s="27" t="s">
        <v>19</v>
      </c>
    </row>
    <row r="8" spans="1:5" ht="30">
      <c r="A8" s="26" t="s">
        <v>41</v>
      </c>
      <c r="B8" s="27" t="s">
        <v>42</v>
      </c>
      <c r="C8" s="30">
        <v>6.22</v>
      </c>
      <c r="D8" s="29">
        <f>C8*Расчет!$H$9*12</f>
        <v>188398.82399999996</v>
      </c>
      <c r="E8" s="27" t="s">
        <v>19</v>
      </c>
    </row>
    <row r="9" spans="1:5" ht="17.25" customHeight="1">
      <c r="A9" s="26" t="s">
        <v>43</v>
      </c>
      <c r="B9" s="27" t="s">
        <v>44</v>
      </c>
      <c r="C9" s="28">
        <v>0.84</v>
      </c>
      <c r="D9" s="29">
        <f>C9*Расчет!$H$9*12</f>
        <v>25442.927999999996</v>
      </c>
      <c r="E9" s="27" t="s">
        <v>19</v>
      </c>
    </row>
    <row r="10" spans="1:5" ht="21.75" customHeight="1">
      <c r="A10" s="26" t="s">
        <v>45</v>
      </c>
      <c r="B10" s="27" t="s">
        <v>27</v>
      </c>
      <c r="C10" s="28">
        <v>0.53</v>
      </c>
      <c r="D10" s="29">
        <f>C10*Расчет!$H$9*12</f>
        <v>16053.275999999998</v>
      </c>
      <c r="E10" s="27" t="s">
        <v>19</v>
      </c>
    </row>
    <row r="11" spans="1:5" s="25" customFormat="1" ht="21.75" customHeight="1">
      <c r="A11" s="21">
        <v>3</v>
      </c>
      <c r="B11" s="22" t="s">
        <v>46</v>
      </c>
      <c r="C11" s="31">
        <f>SUM(C12:C15)</f>
        <v>11.149999999999999</v>
      </c>
      <c r="D11" s="31">
        <f>SUM(D12:D15)</f>
        <v>337724.57999999996</v>
      </c>
      <c r="E11" s="22" t="s">
        <v>19</v>
      </c>
    </row>
    <row r="12" spans="1:5" ht="18" customHeight="1">
      <c r="A12" s="26" t="s">
        <v>47</v>
      </c>
      <c r="B12" s="27" t="s">
        <v>15</v>
      </c>
      <c r="C12" s="28">
        <v>4.46</v>
      </c>
      <c r="D12" s="29">
        <f>C12*Расчет!$H$9*12</f>
        <v>135089.832</v>
      </c>
      <c r="E12" s="27" t="s">
        <v>19</v>
      </c>
    </row>
    <row r="13" spans="1:5" ht="45">
      <c r="A13" s="26" t="s">
        <v>48</v>
      </c>
      <c r="B13" s="27" t="s">
        <v>49</v>
      </c>
      <c r="C13" s="28">
        <v>5.45</v>
      </c>
      <c r="D13" s="29">
        <f>C13*Расчет!$H$9*12</f>
        <v>165076.13999999998</v>
      </c>
      <c r="E13" s="27" t="s">
        <v>19</v>
      </c>
    </row>
    <row r="14" spans="1:5" ht="30">
      <c r="A14" s="26" t="s">
        <v>50</v>
      </c>
      <c r="B14" s="27" t="s">
        <v>25</v>
      </c>
      <c r="C14" s="28">
        <v>0.2</v>
      </c>
      <c r="D14" s="29">
        <f>C14*Расчет!$H$9*12</f>
        <v>6057.84</v>
      </c>
      <c r="E14" s="27" t="s">
        <v>19</v>
      </c>
    </row>
    <row r="15" spans="1:5" ht="18" customHeight="1">
      <c r="A15" s="26" t="s">
        <v>51</v>
      </c>
      <c r="B15" s="27" t="s">
        <v>52</v>
      </c>
      <c r="C15" s="28">
        <v>1.04</v>
      </c>
      <c r="D15" s="29">
        <f>C15*Расчет!$H$9*12</f>
        <v>31500.767999999996</v>
      </c>
      <c r="E15" s="27" t="s">
        <v>19</v>
      </c>
    </row>
    <row r="16" spans="1:5" s="25" customFormat="1" ht="24" customHeight="1">
      <c r="A16" s="21">
        <v>4</v>
      </c>
      <c r="B16" s="22" t="s">
        <v>53</v>
      </c>
      <c r="C16" s="31">
        <v>1.57</v>
      </c>
      <c r="D16" s="24">
        <f>C16*Расчет!$H$9*12</f>
        <v>47554.044</v>
      </c>
      <c r="E16" s="22" t="s">
        <v>54</v>
      </c>
    </row>
    <row r="17" spans="1:5" s="25" customFormat="1" ht="15" customHeight="1">
      <c r="A17" s="21">
        <v>5</v>
      </c>
      <c r="B17" s="22" t="s">
        <v>55</v>
      </c>
      <c r="C17" s="23">
        <v>1.7</v>
      </c>
      <c r="D17" s="24">
        <f>C17*Расчет!$H$9*12</f>
        <v>51491.63999999999</v>
      </c>
      <c r="E17" s="22" t="s">
        <v>26</v>
      </c>
    </row>
    <row r="18" spans="1:5" s="25" customFormat="1" ht="16.5" customHeight="1">
      <c r="A18" s="31"/>
      <c r="B18" s="22" t="s">
        <v>56</v>
      </c>
      <c r="C18" s="23">
        <f>C5+C6+C11+C16+C17</f>
        <v>22.9</v>
      </c>
      <c r="D18" s="24">
        <f>D5+D6+D11+D16+D17</f>
        <v>693622.6799999999</v>
      </c>
      <c r="E18" s="22"/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2015-10-13T08:32:20Z</cp:lastPrinted>
  <dcterms:created xsi:type="dcterms:W3CDTF">2006-09-16T00:00:00Z</dcterms:created>
  <dcterms:modified xsi:type="dcterms:W3CDTF">2022-12-23T06:08:56Z</dcterms:modified>
  <cp:category/>
  <cp:version/>
  <cp:contentType/>
  <cp:contentStatus/>
</cp:coreProperties>
</file>